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135" yWindow="90" windowWidth="14430" windowHeight="1272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5" i="100" s="1"/>
  <c r="D27" i="100"/>
  <c r="D26" i="100"/>
  <c r="D24" i="100"/>
  <c r="D22" i="100" l="1"/>
  <c r="A9" i="96"/>
  <c r="Q26" i="96"/>
  <c r="A14" i="100"/>
  <c r="A10" i="100"/>
  <c r="A9" i="100"/>
  <c r="D19" i="100"/>
  <c r="D20" i="100" s="1"/>
  <c r="D21" i="100" l="1"/>
</calcChain>
</file>

<file path=xl/sharedStrings.xml><?xml version="1.0" encoding="utf-8"?>
<sst xmlns="http://schemas.openxmlformats.org/spreadsheetml/2006/main" count="166" uniqueCount="102">
  <si>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</si>
  <si>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</si>
  <si>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</si>
  <si>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</si>
  <si>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</si>
  <si>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</si>
  <si>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</si>
  <si>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</si>
  <si>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</si>
  <si>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</si>
  <si>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</si>
  <si>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</si>
  <si>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</si>
  <si>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</si>
  <si>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</si>
  <si>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</si>
  <si>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</si>
  <si>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</si>
  <si>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</si>
  <si>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</si>
  <si>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</si>
  <si>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</si>
  <si>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</si>
  <si>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</si>
  <si>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</si>
  <si>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</si>
  <si>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</si>
  <si>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</si>
  <si>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</si>
  <si>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</si>
  <si>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</si>
  <si>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</si>
  <si>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</si>
  <si>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</si>
  <si>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</si>
  <si>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</si>
  <si>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</si>
  <si>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</si>
  <si>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</si>
  <si>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</si>
  <si>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</si>
  <si>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</si>
  <si>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</si>
  <si>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</si>
  <si>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</si>
  <si>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</si>
  <si>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</si>
  <si>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</si>
  <si>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</si>
  <si>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</si>
  <si>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</si>
  <si>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</si>
  <si>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</si>
  <si>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</si>
  <si>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</si>
  <si>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</si>
  <si>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</si>
  <si>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</si>
  <si>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</si>
  <si>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</si>
  <si>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</si>
  <si>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</si>
  <si>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</si>
  <si>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</si>
  <si>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</si>
  <si>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</si>
  <si>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</si>
  <si>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</si>
  <si>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</si>
  <si>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</si>
  <si>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</si>
  <si>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</si>
  <si>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</si>
  <si>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</si>
  <si>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</si>
  <si>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</si>
  <si>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>Протяженность, км: менее 20</t>
  </si>
  <si>
    <t>П3-09</t>
  </si>
  <si>
    <t>Наименование инвестиционного проекта: Разработка проектно-сметной документации по реконструкции ВЛ 35 кВ ПС Ойсунгур-Курчалой (Л-452)</t>
  </si>
  <si>
    <t>Идентификатор инвестиционного проекта:  K_Che332</t>
  </si>
  <si>
    <t>Сечение фазного провода, мм2: 120</t>
  </si>
  <si>
    <t>Л5-03</t>
  </si>
  <si>
    <t>K_Che332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</si>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</sst>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0" xfId="0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center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A9" sqref="A9:P9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78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5" customFormat="1" x14ac:dyDescent="0.25">
      <c r="A15" s="76" t="s">
        <v>54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5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5" customFormat="1" x14ac:dyDescent="0.25">
      <c r="A17" s="74"/>
      <c r="B17" s="74"/>
      <c r="C17" s="74" t="s">
        <v>53</v>
      </c>
      <c r="D17" s="74"/>
      <c r="E17" s="74"/>
      <c r="F17" s="74"/>
      <c r="G17" s="74"/>
      <c r="H17" s="74"/>
      <c r="I17" s="74"/>
      <c r="J17" s="74"/>
      <c r="K17" s="74" t="s">
        <v>55</v>
      </c>
      <c r="L17" s="74" t="s">
        <v>53</v>
      </c>
      <c r="M17" s="74"/>
      <c r="N17" s="74"/>
      <c r="O17" s="74"/>
      <c r="P17" s="74"/>
      <c r="Q17" s="74"/>
    </row>
    <row r="18" spans="1:19" s="55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56</v>
      </c>
      <c r="L18" s="74"/>
      <c r="M18" s="74"/>
      <c r="N18" s="74"/>
      <c r="O18" s="74" t="s">
        <v>20</v>
      </c>
      <c r="P18" s="74"/>
      <c r="Q18" s="74"/>
    </row>
    <row r="19" spans="1:19" s="55" customFormat="1" ht="105" x14ac:dyDescent="0.25">
      <c r="A19" s="74"/>
      <c r="B19" s="74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74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61" t="s">
        <v>13</v>
      </c>
      <c r="R19" s="63" t="s">
        <v>58</v>
      </c>
      <c r="S19" s="63" t="s">
        <v>59</v>
      </c>
    </row>
    <row r="20" spans="1:19" s="55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2">
        <v>16</v>
      </c>
      <c r="Q20" s="64">
        <v>17</v>
      </c>
    </row>
    <row r="21" spans="1:19" s="55" customFormat="1" ht="105" x14ac:dyDescent="0.25">
      <c r="A21" s="56">
        <v>1</v>
      </c>
      <c r="B21" s="56" t="s">
        <v>65</v>
      </c>
      <c r="C21" s="57">
        <v>35</v>
      </c>
      <c r="D21" s="56" t="s">
        <v>72</v>
      </c>
      <c r="E21" s="58">
        <v>14.9</v>
      </c>
      <c r="F21" s="56" t="s">
        <v>66</v>
      </c>
      <c r="G21" s="56" t="s">
        <v>73</v>
      </c>
      <c r="H21" s="59">
        <v>2158</v>
      </c>
      <c r="I21" s="59">
        <v>78456.25</v>
      </c>
      <c r="J21" s="57" t="s">
        <v>65</v>
      </c>
      <c r="K21" s="56">
        <v>35</v>
      </c>
      <c r="L21" s="58" t="s">
        <v>72</v>
      </c>
      <c r="M21" s="56">
        <v>14.9</v>
      </c>
      <c r="N21" s="56" t="s">
        <v>66</v>
      </c>
      <c r="O21" s="59" t="s">
        <v>73</v>
      </c>
      <c r="P21" s="60">
        <v>2158</v>
      </c>
      <c r="Q21" s="65">
        <v>78456.25</v>
      </c>
      <c r="R21" s="55">
        <v>2.44</v>
      </c>
      <c r="S21" s="55" t="s">
        <v>72</v>
      </c>
    </row>
    <row r="22" spans="1:19" s="55" customFormat="1" ht="75" x14ac:dyDescent="0.25">
      <c r="A22" s="56">
        <v>2</v>
      </c>
      <c r="B22" s="56" t="s">
        <v>67</v>
      </c>
      <c r="C22" s="57">
        <v>35</v>
      </c>
      <c r="D22" s="56" t="s">
        <v>72</v>
      </c>
      <c r="E22" s="58">
        <v>14.9</v>
      </c>
      <c r="F22" s="56" t="s">
        <v>66</v>
      </c>
      <c r="G22" s="56" t="s">
        <v>74</v>
      </c>
      <c r="H22" s="59">
        <v>1335</v>
      </c>
      <c r="I22" s="59">
        <v>20687.16</v>
      </c>
      <c r="J22" s="57" t="s">
        <v>67</v>
      </c>
      <c r="K22" s="56">
        <v>35</v>
      </c>
      <c r="L22" s="58" t="s">
        <v>72</v>
      </c>
      <c r="M22" s="56">
        <v>14.9</v>
      </c>
      <c r="N22" s="56" t="s">
        <v>66</v>
      </c>
      <c r="O22" s="59" t="s">
        <v>74</v>
      </c>
      <c r="P22" s="60">
        <v>1335</v>
      </c>
      <c r="Q22" s="65">
        <v>20687.16</v>
      </c>
      <c r="R22" s="55">
        <v>1.04</v>
      </c>
      <c r="S22" s="55" t="s">
        <v>72</v>
      </c>
    </row>
    <row r="23" spans="1:19" s="55" customFormat="1" ht="75" x14ac:dyDescent="0.25">
      <c r="A23" s="56">
        <v>3</v>
      </c>
      <c r="B23" s="56" t="s">
        <v>68</v>
      </c>
      <c r="C23" s="57">
        <v>35</v>
      </c>
      <c r="D23" s="56" t="s">
        <v>80</v>
      </c>
      <c r="E23" s="58">
        <v>14.9</v>
      </c>
      <c r="F23" s="56" t="s">
        <v>66</v>
      </c>
      <c r="G23" s="56" t="s">
        <v>81</v>
      </c>
      <c r="H23" s="59">
        <v>503</v>
      </c>
      <c r="I23" s="59">
        <v>7794.49</v>
      </c>
      <c r="J23" s="57" t="s">
        <v>68</v>
      </c>
      <c r="K23" s="56">
        <v>35</v>
      </c>
      <c r="L23" s="58" t="s">
        <v>80</v>
      </c>
      <c r="M23" s="56">
        <v>14.9</v>
      </c>
      <c r="N23" s="56" t="s">
        <v>66</v>
      </c>
      <c r="O23" s="59" t="s">
        <v>81</v>
      </c>
      <c r="P23" s="60">
        <v>503</v>
      </c>
      <c r="Q23" s="65">
        <v>7794.49</v>
      </c>
      <c r="R23" s="55">
        <v>1.04</v>
      </c>
      <c r="S23" s="55" t="s">
        <v>80</v>
      </c>
    </row>
    <row r="24" spans="1:19" s="55" customFormat="1" ht="75" x14ac:dyDescent="0.25">
      <c r="A24" s="56">
        <v>4</v>
      </c>
      <c r="B24" s="56" t="s">
        <v>69</v>
      </c>
      <c r="C24" s="57" t="s">
        <v>19</v>
      </c>
      <c r="D24" s="56" t="s">
        <v>70</v>
      </c>
      <c r="E24" s="58">
        <v>14.9</v>
      </c>
      <c r="F24" s="56" t="s">
        <v>66</v>
      </c>
      <c r="G24" s="56" t="s">
        <v>71</v>
      </c>
      <c r="H24" s="59">
        <v>669</v>
      </c>
      <c r="I24" s="59">
        <v>10366.82</v>
      </c>
      <c r="J24" s="57" t="s">
        <v>69</v>
      </c>
      <c r="K24" s="56" t="s">
        <v>19</v>
      </c>
      <c r="L24" s="58" t="s">
        <v>70</v>
      </c>
      <c r="M24" s="56">
        <v>14.9</v>
      </c>
      <c r="N24" s="56" t="s">
        <v>66</v>
      </c>
      <c r="O24" s="59" t="s">
        <v>71</v>
      </c>
      <c r="P24" s="60">
        <v>669</v>
      </c>
      <c r="Q24" s="65">
        <v>10366.82</v>
      </c>
      <c r="R24" s="55">
        <v>1.04</v>
      </c>
      <c r="S24" s="55" t="s">
        <v>75</v>
      </c>
    </row>
    <row r="25" spans="1:19" s="55" customFormat="1" ht="75" x14ac:dyDescent="0.25">
      <c r="A25" s="56">
        <v>5</v>
      </c>
      <c r="B25" s="56" t="s">
        <v>60</v>
      </c>
      <c r="C25" s="57">
        <v>35</v>
      </c>
      <c r="D25" s="56" t="s">
        <v>76</v>
      </c>
      <c r="E25" s="58">
        <v>1</v>
      </c>
      <c r="F25" s="56" t="s">
        <v>61</v>
      </c>
      <c r="G25" s="56" t="s">
        <v>77</v>
      </c>
      <c r="H25" s="59">
        <v>10550.64</v>
      </c>
      <c r="I25" s="59">
        <v>10550.64</v>
      </c>
      <c r="J25" s="57" t="s">
        <v>60</v>
      </c>
      <c r="K25" s="56">
        <v>35</v>
      </c>
      <c r="L25" s="58" t="s">
        <v>76</v>
      </c>
      <c r="M25" s="56">
        <v>1</v>
      </c>
      <c r="N25" s="56" t="s">
        <v>61</v>
      </c>
      <c r="O25" s="59" t="s">
        <v>77</v>
      </c>
      <c r="P25" s="60">
        <v>10550.64</v>
      </c>
      <c r="Q25" s="65">
        <v>10550.64</v>
      </c>
      <c r="R25" s="55">
        <v>1</v>
      </c>
      <c r="S25" s="55" t="s">
        <v>76</v>
      </c>
    </row>
    <row r="26" spans="1:19" s="55" customFormat="1" ht="75" x14ac:dyDescent="0.25">
      <c r="A26" s="56" t="s">
        <v>62</v>
      </c>
      <c r="B26" s="56" t="s">
        <v>63</v>
      </c>
      <c r="C26" s="57" t="s">
        <v>64</v>
      </c>
      <c r="D26" s="56" t="s">
        <v>64</v>
      </c>
      <c r="E26" s="58" t="s">
        <v>64</v>
      </c>
      <c r="F26" s="56" t="s">
        <v>64</v>
      </c>
      <c r="G26" s="56" t="s">
        <v>64</v>
      </c>
      <c r="H26" s="59" t="s">
        <v>64</v>
      </c>
      <c r="I26" s="59">
        <v>10550.64</v>
      </c>
      <c r="J26" s="57" t="s">
        <v>63</v>
      </c>
      <c r="K26" s="56" t="s">
        <v>64</v>
      </c>
      <c r="L26" s="58" t="s">
        <v>64</v>
      </c>
      <c r="M26" s="56" t="s">
        <v>64</v>
      </c>
      <c r="N26" s="56" t="s">
        <v>64</v>
      </c>
      <c r="O26" s="59" t="s">
        <v>64</v>
      </c>
      <c r="P26" s="60" t="s">
        <v>64</v>
      </c>
      <c r="Q26" s="65">
        <f>Q25</f>
        <v>10550.64</v>
      </c>
      <c r="R26" s="55" t="s">
        <v>64</v>
      </c>
      <c r="S26" s="55" t="s">
        <v>64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0" zoomScale="60" zoomScaleNormal="60" zoomScaleSheetLayoutView="70" workbookViewId="0">
      <selection activeCell="D24" sqref="D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83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 35 кВ ПС Ойсунгур-Курчалой (Л-452)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8" t="str">
        <f>т4!A8</f>
        <v>Идентификатор инвестиционного проекта:  K_Che332</v>
      </c>
      <c r="B10" s="78"/>
      <c r="C10" s="78"/>
      <c r="D10" s="66" t="s">
        <v>82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22.5" customHeight="1" x14ac:dyDescent="0.25">
      <c r="A11" s="75" t="s">
        <v>84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3" t="s">
        <v>16</v>
      </c>
      <c r="B16" s="84"/>
      <c r="C16" s="84"/>
      <c r="D16" s="85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10550.64</v>
      </c>
      <c r="D19" s="20">
        <f>т4!Q25</f>
        <v>10550.64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2110.1280000000002</v>
      </c>
      <c r="D20" s="21">
        <f>D19*20%</f>
        <v>2110.1280000000002</v>
      </c>
      <c r="E20" s="25"/>
      <c r="F20" s="79" t="s">
        <v>25</v>
      </c>
      <c r="G20" s="80"/>
      <c r="H20" s="80"/>
      <c r="I20" s="80"/>
      <c r="J20" s="80"/>
      <c r="K20" s="80"/>
      <c r="L20" s="80"/>
      <c r="M20" s="80"/>
      <c r="N20" s="80"/>
      <c r="O20" s="81"/>
    </row>
    <row r="21" spans="1:16" ht="111.75" x14ac:dyDescent="0.25">
      <c r="A21" s="12">
        <v>3</v>
      </c>
      <c r="B21" s="19" t="s">
        <v>32</v>
      </c>
      <c r="C21" s="20">
        <v>12660.768</v>
      </c>
      <c r="D21" s="21">
        <f>D19+D20</f>
        <v>12660.768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15506.716822141814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16212.518757422222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90">
        <v>105.10035646544816</v>
      </c>
      <c r="K22" s="91">
        <v>104.90017622301767</v>
      </c>
      <c r="L22" s="54">
        <v>104.70002730372529</v>
      </c>
      <c r="M22" s="54">
        <v>104.70002730372529</v>
      </c>
      <c r="N22" s="54">
        <v>104.70002730372529</v>
      </c>
      <c r="O22" s="54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12660.768</v>
      </c>
      <c r="D24" s="54">
        <f>D21-D23</f>
        <v>12660.768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5079.5705744783982</v>
      </c>
      <c r="D25" s="54">
        <f>SUM(D26:D36)</f>
        <v>9069.9960019999999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2" t="s">
        <v>85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2" t="s">
        <v>86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2" t="s">
        <v>87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2" t="s">
        <v>88</v>
      </c>
      <c r="C29" s="20">
        <v>5079.5705744783982</v>
      </c>
      <c r="D29" s="20">
        <f>VLOOKUP($D$10,'[1]Формат ИПР'!$D:$DG,72,0)*1000</f>
        <v>975.60175000000004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2" t="s">
        <v>89</v>
      </c>
      <c r="C30" s="20">
        <v>0</v>
      </c>
      <c r="D30" s="20">
        <f>VLOOKUP($D$10,'[1]Формат ИПР'!$D:$DG,74,0)*1000</f>
        <v>8094.3942519999991</v>
      </c>
      <c r="E30" s="41"/>
      <c r="F30" s="27"/>
      <c r="G30" s="27"/>
      <c r="H30" s="27"/>
      <c r="I30" s="27"/>
    </row>
    <row r="31" spans="1:16" ht="16.5" x14ac:dyDescent="0.25">
      <c r="A31" s="12" t="s">
        <v>90</v>
      </c>
      <c r="B31" s="92" t="s">
        <v>91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92</v>
      </c>
      <c r="B32" s="92" t="s">
        <v>93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94</v>
      </c>
      <c r="B33" s="92" t="s">
        <v>95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96</v>
      </c>
      <c r="B34" s="92" t="s">
        <v>97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98</v>
      </c>
      <c r="B35" s="92" t="s">
        <v>99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100</v>
      </c>
      <c r="B36" s="92" t="s">
        <v>101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7"/>
      <c r="D37" s="87"/>
      <c r="E37" s="88"/>
      <c r="F37" s="88"/>
      <c r="G37" s="88"/>
    </row>
    <row r="38" spans="1:16" ht="18" x14ac:dyDescent="0.25">
      <c r="A38" s="89" t="s">
        <v>37</v>
      </c>
      <c r="B38" s="89"/>
      <c r="C38" s="89"/>
      <c r="D38" s="89"/>
      <c r="E38" s="89"/>
      <c r="F38" s="89"/>
      <c r="G38" s="89"/>
    </row>
    <row r="39" spans="1:16" x14ac:dyDescent="0.25">
      <c r="A39" s="86" t="s">
        <v>38</v>
      </c>
      <c r="B39" s="86"/>
      <c r="C39" s="86"/>
      <c r="D39" s="86"/>
      <c r="E39" s="86"/>
      <c r="F39" s="86"/>
      <c r="G39" s="86"/>
    </row>
    <row r="40" spans="1:16" x14ac:dyDescent="0.25">
      <c r="A40" s="86" t="s">
        <v>39</v>
      </c>
      <c r="B40" s="86"/>
      <c r="C40" s="86"/>
      <c r="D40" s="86"/>
      <c r="E40" s="86"/>
      <c r="F40" s="86"/>
      <c r="G40" s="86"/>
      <c r="H40" s="25" t="s">
        <v>14</v>
      </c>
    </row>
    <row r="41" spans="1:16" x14ac:dyDescent="0.25">
      <c r="A41" s="86" t="s">
        <v>40</v>
      </c>
      <c r="B41" s="86"/>
      <c r="C41" s="86"/>
      <c r="D41" s="86"/>
      <c r="E41" s="86"/>
      <c r="F41" s="86"/>
      <c r="G41" s="86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6"/>
      <c r="B42" s="86"/>
      <c r="C42" s="86"/>
      <c r="D42" s="86"/>
      <c r="E42" s="86"/>
      <c r="F42" s="86"/>
      <c r="G42" s="86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2" t="s">
        <v>41</v>
      </c>
      <c r="B43" s="82"/>
      <c r="C43" s="82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2" t="s">
        <v>30</v>
      </c>
      <c r="B46" s="82"/>
      <c r="C46" s="82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2022-03-29T08:22:27Z</dcterms:modified>
</cp:coreProperties>
</file>